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50" yWindow="75" windowWidth="16320" windowHeight="13035" firstSheet="1" activeTab="1"/>
  </bookViews>
  <sheets>
    <sheet name="Sheet1 (2)" sheetId="2" state="hidden" r:id="rId1"/>
    <sheet name="PL cap tinh" sheetId="19" r:id="rId2"/>
  </sheets>
  <definedNames>
    <definedName name="_xlnm.Print_Area" localSheetId="0">'Sheet1 (2)'!$A$1:$D$36</definedName>
    <definedName name="_xlnm.Print_Titles" localSheetId="0">'Sheet1 (2)'!$4:$4</definedName>
  </definedNames>
  <calcPr calcId="144525"/>
</workbook>
</file>

<file path=xl/calcChain.xml><?xml version="1.0" encoding="utf-8"?>
<calcChain xmlns="http://schemas.openxmlformats.org/spreadsheetml/2006/main">
  <c r="F20" i="19" l="1"/>
  <c r="F31" i="19"/>
  <c r="F32" i="19"/>
  <c r="F33" i="19"/>
  <c r="F34" i="19"/>
  <c r="F30" i="19"/>
  <c r="F24" i="19"/>
  <c r="F25" i="19"/>
  <c r="F22" i="19" s="1"/>
  <c r="F26" i="19"/>
  <c r="F29" i="19"/>
  <c r="F36" i="19"/>
  <c r="F35" i="19" s="1"/>
  <c r="F28" i="19"/>
  <c r="F27" i="19" s="1"/>
  <c r="E23" i="19"/>
  <c r="F18" i="19"/>
  <c r="F4" i="19" s="1"/>
  <c r="F13" i="19"/>
  <c r="F11" i="19"/>
  <c r="F5" i="19"/>
  <c r="F19" i="19"/>
  <c r="F17" i="19"/>
  <c r="F12" i="19"/>
  <c r="F10" i="19"/>
  <c r="F8" i="19" l="1"/>
  <c r="E7" i="19"/>
  <c r="E6" i="19"/>
  <c r="F6" i="19" s="1"/>
  <c r="F15" i="19" l="1"/>
  <c r="F16" i="19"/>
  <c r="F23" i="19" l="1"/>
  <c r="F21" i="19" s="1"/>
  <c r="F14" i="19"/>
  <c r="F7" i="19" l="1"/>
  <c r="C25" i="2" l="1"/>
  <c r="C24" i="2"/>
  <c r="C23" i="2"/>
  <c r="C21" i="2"/>
  <c r="C20" i="2"/>
  <c r="C17" i="2"/>
  <c r="C16" i="2"/>
  <c r="C13" i="2"/>
  <c r="C12" i="2" s="1"/>
  <c r="E9" i="2"/>
  <c r="C9" i="2"/>
  <c r="C7" i="2"/>
  <c r="C5" i="2" s="1"/>
  <c r="F5" i="2" s="1"/>
  <c r="C19" i="2" l="1"/>
  <c r="C8" i="2"/>
  <c r="C27" i="2" s="1"/>
</calcChain>
</file>

<file path=xl/sharedStrings.xml><?xml version="1.0" encoding="utf-8"?>
<sst xmlns="http://schemas.openxmlformats.org/spreadsheetml/2006/main" count="113" uniqueCount="89">
  <si>
    <t>Stt</t>
  </si>
  <si>
    <t>Nội dung chi</t>
  </si>
  <si>
    <t>Số tiền</t>
  </si>
  <si>
    <t>Ghi chú</t>
  </si>
  <si>
    <t>ĐVT: đồng</t>
  </si>
  <si>
    <t>Chi thuê lấy mẫu, phân tích mẫu nước thải, khí thải</t>
  </si>
  <si>
    <t>xã: LĐ+CBMT</t>
  </si>
  <si>
    <t>Tổng cộng</t>
  </si>
  <si>
    <t>Thuê phương tiện vận chuyển (xe, tàu ghe)</t>
  </si>
  <si>
    <t>Kế hoạch kiểm tra công tác Bảo vệ môi trường</t>
  </si>
  <si>
    <t>Thủ trưởng đơn vị</t>
  </si>
  <si>
    <t>Nguyễn Quốc Tuấn</t>
  </si>
  <si>
    <r>
      <t xml:space="preserve">      SỞ TÀI NGUYÊN VÀ MÔI TRƯỜNG
        </t>
    </r>
    <r>
      <rPr>
        <b/>
        <sz val="11"/>
        <rFont val="Times New Roman"/>
        <family val="1"/>
      </rPr>
      <t>CHI CỤC BẢO VỆ MÔI TRƯỜNG
                    Mã ĐVSDNS: 1017548</t>
    </r>
  </si>
  <si>
    <t>Chi tiền thuê phương tiện vận chuyển (12 chuyến * 1.300.000đ/chuyến)</t>
  </si>
  <si>
    <t>Thuê phương tiện vận chuyển (xe, tàu ghe: 10 chuyến)</t>
  </si>
  <si>
    <t>Chi phí thu mẫu + phân tích mẫu nước/khí/chất thải</t>
  </si>
  <si>
    <t>Kế hoạch thực hiện kiểm tra, giám sát việc triển khai thực hiện Kế hoạch số 01/KH-UBND ngày 11/01/2017 của UBND tỉnh Trà Vinh lên quan đến các hoạt động bảo vệ môi trường năm 2018.</t>
  </si>
  <si>
    <t>Thuê phương tiện đi lại (thuê xe) 32 chuyến</t>
  </si>
  <si>
    <t>Làm thêm giờ: 06 giờ/ngày; 16 ngày (50% chuyến đi vào ngày T7, CN)</t>
  </si>
  <si>
    <t xml:space="preserve">Chi phí hỗ trợ công tác phòng ngừa, ứng phó khắc phục sự cố về môi trường </t>
  </si>
  <si>
    <t>Thuê phương tiện đi lại (thuê xe)</t>
  </si>
  <si>
    <t xml:space="preserve">Hoạt động kiểm tra, rà soát các cơ sở kinh doanh, dịch vụ chưa thực hiện đề án BVMT chi tiết </t>
  </si>
  <si>
    <t>Thẩm định đề án BVMT chi tiết</t>
  </si>
  <si>
    <t xml:space="preserve">Chi phí thuê lấy và phân tích mẫu nước thải </t>
  </si>
  <si>
    <t>Trà Vinh, ngày     tháng 9 năm 2017</t>
  </si>
  <si>
    <t>Kiểm tra, xác nhận kế hoạch BVMT (35 hồ sơ); xác nhận đề án BVMT đơn giản
(20 hồ sơ)</t>
  </si>
  <si>
    <t>Phụ cấp công tác (30 chuyến PC 50.000đ; 25 chuyến PC 80.000đ)</t>
  </si>
  <si>
    <t>Chi công tác phí theo quy định tại Điểm O, khoản 2 Điều 4 Thông tư số 02/2017/TT-BTC ngày 06/01/2017 của Bộ Tài chính)</t>
  </si>
  <si>
    <t>Tiền tàu xe (80.000đ*50)</t>
  </si>
  <si>
    <t>Chi cho hội đồng thẩm định (10 hồ sơx1.520trđ)</t>
  </si>
  <si>
    <t>Tiếp tục thực hiện Chỉ thị số 15-CT-TU, Kế hoạch số 01/KH-UBND V/v hành động cải thiện cảnh quan, môi trường; chỉnh trang đô thị.</t>
  </si>
  <si>
    <t>Hoạt động được sử dụng nguồn kinh phí sự nghiệp BVMT theo quy định tại điểm n, khoản 2 Điều 4 Thông tư số 02/2017/TT-BTC ngày 06/01/2017 của Bộ Tài chính.</t>
  </si>
  <si>
    <t>Hoạt động thực hiện kiểm soát ô nhiễm môi trường tại địa phương thực hiện và được sử dụng nguồn kinh phí sự nghiệp BVMT theo quy định tại Điểm d,m khoản 2 Điều 4 Thông tư số 02/2017/TT-BTC ngày 06/01/2017 của Bộ Tài chính)</t>
  </si>
  <si>
    <t xml:space="preserve"> Chi phí thuê lấy và phân tích mẫu nước thải được sử dụng nguồn sự nghiệp BVMT theo quy định tại khoản b, mục 1, Điều 1 Nghị quyết số 28/NQ-HĐND ngày 13/7/2017: 6 đề án *5,610đ.</t>
  </si>
  <si>
    <t>Kế hoạch thực hiện kiểm tra, rà soát các cơ sở chưa thực hiện Đề án BVMT chi tiết Khoản 2 Điều 22 NĐ 18/2015/NĐ-CP ngày 14/02/2015 và được sử dụng từ nguồn sự nghiệp BVMT  theo quy định tại Điểm n, khoản 2 Điều 4 Thông tư số 02/2017/TT-BTC)</t>
  </si>
  <si>
    <t>KẾ HOẠCH THỰC HIỆN NHIỆM VỤ, KẾ HOẠCH
SỬ DỤNG NGUỒN KINH PHÍ SỰ NGHIỆP BẢO VỆ MÔI TRƯỜNG NĂM 2018</t>
  </si>
  <si>
    <t>B. Hoạt động bảo vệ môi trường:</t>
  </si>
  <si>
    <t>A. Chi cho Tổ công tác Liên ngành nghiên cứu, đánh giá công tác BVMT Trung tâm điện lực Duyên Hải (QĐ số 1348/QĐ-UBND ngày 28/7/2017: 12 chuyến/năm)</t>
  </si>
  <si>
    <t>Hoạt động sử dụng nguồn sự nghiệp BVMT theo Quyết định số 1348/QĐ-UBND ngày 28/7/2017</t>
  </si>
  <si>
    <t>Kiểm tra các công trình BVMT phục vụ giai đoạn vận hành dự án</t>
  </si>
  <si>
    <t>Đơn giá</t>
  </si>
  <si>
    <t>Số lượng</t>
  </si>
  <si>
    <t>Nội dung công việc</t>
  </si>
  <si>
    <t>I</t>
  </si>
  <si>
    <t>II</t>
  </si>
  <si>
    <t>I.1</t>
  </si>
  <si>
    <t>I.2</t>
  </si>
  <si>
    <t xml:space="preserve"> Thành tiền </t>
  </si>
  <si>
    <t xml:space="preserve"> Cơ sở pháp lý </t>
  </si>
  <si>
    <t>II.1</t>
  </si>
  <si>
    <t>II.2</t>
  </si>
  <si>
    <t>Chi phí thù lao cho Đoàn kiểm tra</t>
  </si>
  <si>
    <t>Thư ký</t>
  </si>
  <si>
    <t>Trưởng đoàn kiểm tra</t>
  </si>
  <si>
    <t>Phó Trưởng đoàn kiểm tra</t>
  </si>
  <si>
    <t>Người</t>
  </si>
  <si>
    <t>Kiểm tra hiện trạng khu vực thực hiện dự án</t>
  </si>
  <si>
    <t>Chi phí thù lao cho Hội đồng thẩm định</t>
  </si>
  <si>
    <t>Chủ tịch Hội đồng</t>
  </si>
  <si>
    <t>Phó Chủ tịch Hội đồng</t>
  </si>
  <si>
    <t>01 cơ sở</t>
  </si>
  <si>
    <t>Kiểm tra cấp Giấy phép môi trường không thành lập Hội đồng</t>
  </si>
  <si>
    <t xml:space="preserve">Họp hội đồng cấp Giấy phép môi trường </t>
  </si>
  <si>
    <t>(Dự trù kinh phí chuyến xe công ở huyện có đoạn đường chiều dài km nhiều nhất )</t>
  </si>
  <si>
    <t>Quyết định số 924/QĐ-UBND ngày 02/6/2017</t>
  </si>
  <si>
    <t>Chi phí đi xe công (xe ô tô trên 5 chỗ đến dưới 9 chỗ ngồi và Phụ cấp công tác tài xế) và văn phòng phẩm, chuyển phát nhanh, giao nhận hồ sơ</t>
  </si>
  <si>
    <t>Chi văn phòng phẩm (Giấy in tài liệu, mực in, mực photo, bìa hộp lưu trữ hồ sơ, bìa ba dây, bìa nhựa, bao thư đựng hồ sơ, Biên lai thu phí, túi đựng hồ sơ HCC)</t>
  </si>
  <si>
    <t>Chi thực tế</t>
  </si>
  <si>
    <t>Chi phí giao nhận hồ sơ giải quyết TTHC công (05 lượt * 5.000 / lượt)</t>
  </si>
  <si>
    <t>Chi phí chuyển phát nhanh hồ sơ (Giấy mời, hồ sơ cấp phép, gửi Giấy phép đến Bộ, địa phương) (6: cơ quan/thành viên Đoàn/Bộ, địa phương) x 50.000 đ/ hồ sơ)</t>
  </si>
  <si>
    <r>
      <t xml:space="preserve">PHỤ LỤC 1A
KHÁI TOÁN CHI PHÍ CHI CHO HOẠT ĐỘNG CẤP GIẤY PHÉP MÔI TRƯỜNG 01 HỒ SƠ (CẤP TỈNH) 
</t>
    </r>
    <r>
      <rPr>
        <i/>
        <sz val="13"/>
        <color theme="1"/>
        <rFont val="Times New Roman"/>
        <family val="1"/>
        <charset val="163"/>
      </rPr>
      <t>(Kèm theo Đề án số:         /ĐA-STNMT ngày        tháng       năm 2023 của Sở Tài nguyên và Môi trường)</t>
    </r>
    <r>
      <rPr>
        <b/>
        <sz val="13"/>
        <color theme="1"/>
        <rFont val="Times New Roman"/>
        <family val="1"/>
      </rPr>
      <t xml:space="preserve">
</t>
    </r>
  </si>
  <si>
    <t xml:space="preserve">Kiểm tra lần đầu
Huyện Duyên Hải (đi và về 102 km*7.000 đồng/chuyến) + phụ cấp tài xế 100.000 đồng/chuyến
</t>
  </si>
  <si>
    <t>Theo Thông báo số 04/TB-TTHN ngày 19/5/2022 của Trung tâm hội nghị và nhà khách tỉnh Trà Vinh (tính theo định mức xe ô tô công từ trên 5 chỗ đến dưới 9 chỗ ngồi)</t>
  </si>
  <si>
    <t>Tái kiểm tra công tác khắc phục
Huyện Duyên Hải (đi và về 102 km*7.000 đồng/chuyến) + phụ cấp tài xế 100.000 đồng/chuyến</t>
  </si>
  <si>
    <t>Công tác phí của cán bộ Sở Tài nguyên và Môi trường</t>
  </si>
  <si>
    <t>I.3</t>
  </si>
  <si>
    <t>Thành viên (05 người/cơ sở)</t>
  </si>
  <si>
    <t>I.4</t>
  </si>
  <si>
    <t>Chi phí thù lao cho Tổ giúp việc</t>
  </si>
  <si>
    <t>03 người x 120.000 đồng/người</t>
  </si>
  <si>
    <t>03 người x 100.000 đồng/người x 2 lượt</t>
  </si>
  <si>
    <t>Chi phí chuyển phát nhanh hồ sơ (Giấy mời, hồ sơ cấp phép, gửi Giấy phép đến Bộ, địa phương) (5: cơ quan/thành viên Đoàn/Bộ, địa phương) x 50.000 đ/ hồ sơ x 2 lượt)</t>
  </si>
  <si>
    <t>Huyện Duyên Hải (đi và về 102 km*6.500 đồng/chuyến) + phụ cấp tài xế 100.000 đồng/chuyến</t>
  </si>
  <si>
    <t>Chi phí đi xe công (xe ô tô 4- 5 chỗ ngồi và Phụ cấp công tác tài xế) và văn phòng phẩm, chuyển phát nhanh, giao nhận hồ sơ</t>
  </si>
  <si>
    <t>02 người x 100.000 đồng/người</t>
  </si>
  <si>
    <t>II.3</t>
  </si>
  <si>
    <t>II.4</t>
  </si>
  <si>
    <t>Thành viên (5 người/cơ sở)</t>
  </si>
  <si>
    <t xml:space="preserve">Ủy viên phản biện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</si>
</sst>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_);_(* \(#,##0\);_(* &quot;-&quot;??_);_(@_)"/>
    <numFmt numFmtId="165" formatCode="_-* #,##0\ _₫_-;\-* #,##0\ _₫_-;_-* &quot;-&quot;??\ _₫_-;_-@_-"/>
  </numFmts>
  <fonts count="17" x14ac:knownFonts="1">
    <font>
      <sz val="11"/>
      <color theme="1"/>
      <name val="Calibri"/>
      <family val="2"/>
      <scheme val="minor"/>
    </font>
    <font>
      <sz val="11"/>
      <color theme="1"/>
      <name val="Calibri"/>
      <family val="2"/>
      <scheme val="minor"/>
    </font>
    <font>
      <sz val="11"/>
      <name val="Times New Roman"/>
      <family val="1"/>
    </font>
    <font>
      <b/>
      <sz val="11"/>
      <name val="Times New Roman"/>
      <family val="1"/>
    </font>
    <font>
      <b/>
      <sz val="14"/>
      <name val="Times New Roman"/>
      <family val="1"/>
    </font>
    <font>
      <i/>
      <sz val="12"/>
      <name val="Times New Roman"/>
      <family val="1"/>
    </font>
    <font>
      <b/>
      <sz val="12"/>
      <name val="Times New Roman"/>
      <family val="1"/>
    </font>
    <font>
      <sz val="12"/>
      <name val="Times New Roman"/>
      <family val="1"/>
    </font>
    <font>
      <b/>
      <sz val="12"/>
      <color rgb="FFFF0000"/>
      <name val="Times New Roman"/>
      <family val="1"/>
    </font>
    <font>
      <b/>
      <i/>
      <sz val="12"/>
      <name val="Times New Roman"/>
      <family val="1"/>
    </font>
    <font>
      <i/>
      <sz val="12"/>
      <color rgb="FFFF0000"/>
      <name val="Times New Roman"/>
      <family val="1"/>
    </font>
    <font>
      <i/>
      <sz val="13"/>
      <name val="Times New Roman"/>
      <family val="1"/>
    </font>
    <font>
      <b/>
      <sz val="13"/>
      <name val="Times New Roman"/>
      <family val="1"/>
    </font>
    <font>
      <b/>
      <sz val="13"/>
      <color theme="1"/>
      <name val="Times New Roman"/>
      <family val="1"/>
    </font>
    <font>
      <b/>
      <sz val="11"/>
      <color theme="1"/>
      <name val="Calibri"/>
      <family val="2"/>
      <scheme val="minor"/>
    </font>
    <font>
      <i/>
      <sz val="11"/>
      <color theme="1"/>
      <name val="Calibri"/>
      <family val="2"/>
      <scheme val="minor"/>
    </font>
    <font>
      <i/>
      <sz val="13"/>
      <color theme="1"/>
      <name val="Times New Roman"/>
      <family val="1"/>
      <charset val="163"/>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s>
  <cellStyleXfs count="2">
    <xf numFmtId="0" fontId="0" fillId="0" borderId="0"/>
    <xf numFmtId="43" fontId="1" fillId="0" borderId="0" applyFont="0" applyFill="0" applyBorder="0" applyAlignment="0" applyProtection="0"/>
  </cellStyleXfs>
  <cellXfs count="135">
    <xf numFmtId="0" fontId="0" fillId="0" borderId="0" xfId="0"/>
    <xf numFmtId="0" fontId="6" fillId="2" borderId="0" xfId="0" applyFont="1" applyFill="1" applyAlignment="1">
      <alignment vertical="center"/>
    </xf>
    <xf numFmtId="0" fontId="7" fillId="2" borderId="0" xfId="0" applyFont="1" applyFill="1" applyAlignment="1">
      <alignment vertical="center"/>
    </xf>
    <xf numFmtId="0" fontId="6" fillId="2" borderId="1" xfId="0" applyFont="1" applyFill="1" applyBorder="1" applyAlignment="1">
      <alignment horizontal="center" vertical="center"/>
    </xf>
    <xf numFmtId="164" fontId="6" fillId="2" borderId="1" xfId="1" applyNumberFormat="1" applyFont="1" applyFill="1" applyBorder="1" applyAlignment="1">
      <alignment vertical="center"/>
    </xf>
    <xf numFmtId="164" fontId="7" fillId="2" borderId="0" xfId="0" applyNumberFormat="1" applyFont="1" applyFill="1" applyAlignment="1">
      <alignment vertical="center"/>
    </xf>
    <xf numFmtId="0" fontId="7" fillId="2" borderId="9" xfId="0" applyFont="1" applyFill="1" applyBorder="1" applyAlignment="1">
      <alignment horizontal="center" vertical="center"/>
    </xf>
    <xf numFmtId="0" fontId="7" fillId="2" borderId="9" xfId="0" applyFont="1" applyFill="1" applyBorder="1" applyAlignment="1">
      <alignment vertical="center"/>
    </xf>
    <xf numFmtId="164" fontId="7" fillId="2" borderId="9" xfId="1" applyNumberFormat="1" applyFont="1" applyFill="1" applyBorder="1" applyAlignment="1">
      <alignment vertical="center"/>
    </xf>
    <xf numFmtId="0" fontId="7" fillId="2" borderId="10" xfId="0" applyFont="1" applyFill="1" applyBorder="1" applyAlignment="1">
      <alignment horizontal="center" vertical="center"/>
    </xf>
    <xf numFmtId="0" fontId="7" fillId="2" borderId="10" xfId="0" applyFont="1" applyFill="1" applyBorder="1" applyAlignment="1">
      <alignment vertical="center"/>
    </xf>
    <xf numFmtId="164" fontId="7" fillId="2" borderId="10" xfId="1" applyNumberFormat="1" applyFont="1" applyFill="1" applyBorder="1" applyAlignment="1">
      <alignment vertical="center"/>
    </xf>
    <xf numFmtId="0" fontId="8" fillId="2" borderId="1" xfId="0" applyFont="1" applyFill="1" applyBorder="1" applyAlignment="1">
      <alignment horizontal="center" vertical="center" wrapText="1"/>
    </xf>
    <xf numFmtId="0" fontId="8" fillId="2" borderId="3" xfId="0" applyFont="1" applyFill="1" applyBorder="1" applyAlignment="1">
      <alignment vertical="center" wrapText="1"/>
    </xf>
    <xf numFmtId="164" fontId="8" fillId="2" borderId="1" xfId="1" applyNumberFormat="1" applyFont="1" applyFill="1" applyBorder="1" applyAlignment="1">
      <alignment horizontal="center" vertical="center"/>
    </xf>
    <xf numFmtId="0" fontId="8" fillId="2" borderId="0" xfId="0" applyFont="1" applyFill="1" applyAlignment="1">
      <alignment vertical="center"/>
    </xf>
    <xf numFmtId="0" fontId="5" fillId="2" borderId="9" xfId="0" applyFont="1" applyFill="1" applyBorder="1" applyAlignment="1">
      <alignment vertical="center"/>
    </xf>
    <xf numFmtId="164" fontId="5" fillId="2" borderId="9" xfId="1" applyNumberFormat="1" applyFont="1" applyFill="1" applyBorder="1" applyAlignment="1">
      <alignment vertical="center"/>
    </xf>
    <xf numFmtId="0" fontId="5" fillId="2" borderId="0" xfId="0" applyFont="1" applyFill="1" applyAlignment="1">
      <alignment vertical="center"/>
    </xf>
    <xf numFmtId="0" fontId="5" fillId="2" borderId="10" xfId="0" applyFont="1" applyFill="1" applyBorder="1" applyAlignment="1">
      <alignment vertical="center"/>
    </xf>
    <xf numFmtId="164" fontId="5" fillId="2" borderId="10" xfId="1" applyNumberFormat="1" applyFont="1" applyFill="1" applyBorder="1" applyAlignment="1">
      <alignment vertical="center"/>
    </xf>
    <xf numFmtId="0" fontId="8" fillId="2" borderId="1" xfId="0" applyFont="1" applyFill="1" applyBorder="1" applyAlignment="1">
      <alignment horizontal="center" vertical="center"/>
    </xf>
    <xf numFmtId="0" fontId="8" fillId="2" borderId="1" xfId="0" applyFont="1" applyFill="1" applyBorder="1" applyAlignment="1">
      <alignment vertical="center" wrapText="1"/>
    </xf>
    <xf numFmtId="164" fontId="8" fillId="2" borderId="1" xfId="1" applyNumberFormat="1" applyFont="1" applyFill="1" applyBorder="1" applyAlignment="1">
      <alignment vertical="center"/>
    </xf>
    <xf numFmtId="0" fontId="5" fillId="2" borderId="9"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7" xfId="0" applyFont="1" applyFill="1" applyBorder="1" applyAlignment="1">
      <alignment vertical="center"/>
    </xf>
    <xf numFmtId="164" fontId="5" fillId="2" borderId="7" xfId="1" applyNumberFormat="1" applyFont="1" applyFill="1" applyBorder="1" applyAlignment="1">
      <alignment vertical="center"/>
    </xf>
    <xf numFmtId="0" fontId="5" fillId="2" borderId="10" xfId="0" applyFont="1" applyFill="1" applyBorder="1" applyAlignment="1">
      <alignment horizontal="center" vertical="center"/>
    </xf>
    <xf numFmtId="0" fontId="8" fillId="2" borderId="1" xfId="0" quotePrefix="1" applyFont="1" applyFill="1" applyBorder="1" applyAlignment="1">
      <alignment vertical="center" wrapText="1"/>
    </xf>
    <xf numFmtId="0" fontId="7" fillId="2" borderId="9" xfId="0" applyFont="1" applyFill="1" applyBorder="1" applyAlignment="1">
      <alignment vertical="center" wrapText="1"/>
    </xf>
    <xf numFmtId="0" fontId="7" fillId="2" borderId="10" xfId="0" applyFont="1" applyFill="1" applyBorder="1" applyAlignment="1">
      <alignment vertical="center" wrapText="1"/>
    </xf>
    <xf numFmtId="0" fontId="8" fillId="0" borderId="1" xfId="0" quotePrefix="1" applyFont="1" applyBorder="1" applyAlignment="1">
      <alignment vertical="center" wrapText="1"/>
    </xf>
    <xf numFmtId="0" fontId="5" fillId="2" borderId="6" xfId="0" applyFont="1" applyFill="1" applyBorder="1" applyAlignment="1">
      <alignment horizontal="center" vertical="center"/>
    </xf>
    <xf numFmtId="0" fontId="5" fillId="0" borderId="8" xfId="0" quotePrefix="1" applyFont="1" applyBorder="1" applyAlignment="1">
      <alignment vertical="center" wrapText="1"/>
    </xf>
    <xf numFmtId="164" fontId="5" fillId="2" borderId="6" xfId="1" applyNumberFormat="1" applyFont="1" applyFill="1" applyBorder="1" applyAlignment="1">
      <alignment vertical="center"/>
    </xf>
    <xf numFmtId="0" fontId="8" fillId="2" borderId="1" xfId="0" quotePrefix="1" applyFont="1" applyFill="1" applyBorder="1" applyAlignment="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164" fontId="5" fillId="2" borderId="1" xfId="1" applyNumberFormat="1" applyFont="1" applyFill="1" applyBorder="1" applyAlignment="1">
      <alignment vertical="center"/>
    </xf>
    <xf numFmtId="164" fontId="6" fillId="2" borderId="1" xfId="0" applyNumberFormat="1" applyFont="1" applyFill="1" applyBorder="1" applyAlignment="1">
      <alignment vertical="center"/>
    </xf>
    <xf numFmtId="0" fontId="7" fillId="2" borderId="6" xfId="0" applyFont="1" applyFill="1" applyBorder="1" applyAlignment="1">
      <alignment vertical="center" wrapText="1"/>
    </xf>
    <xf numFmtId="0" fontId="7" fillId="2" borderId="6" xfId="0" applyFont="1" applyFill="1" applyBorder="1" applyAlignment="1">
      <alignment horizontal="center" vertical="center"/>
    </xf>
    <xf numFmtId="164" fontId="7" fillId="2" borderId="6" xfId="1" applyNumberFormat="1" applyFont="1" applyFill="1" applyBorder="1" applyAlignment="1">
      <alignment vertical="center"/>
    </xf>
    <xf numFmtId="0" fontId="5" fillId="2" borderId="5" xfId="0" applyFont="1" applyFill="1" applyBorder="1" applyAlignment="1">
      <alignment vertical="center" wrapText="1"/>
    </xf>
    <xf numFmtId="0" fontId="6" fillId="2" borderId="6" xfId="0" applyFont="1" applyFill="1" applyBorder="1" applyAlignment="1">
      <alignment horizontal="center" vertical="center"/>
    </xf>
    <xf numFmtId="0" fontId="6" fillId="2" borderId="6" xfId="0" applyFont="1" applyFill="1" applyBorder="1" applyAlignment="1">
      <alignment vertical="center" wrapText="1"/>
    </xf>
    <xf numFmtId="164" fontId="6" fillId="2" borderId="6" xfId="1" applyNumberFormat="1" applyFont="1" applyFill="1" applyBorder="1" applyAlignment="1">
      <alignment vertical="center"/>
    </xf>
    <xf numFmtId="0" fontId="2" fillId="2" borderId="0" xfId="0" applyFont="1" applyFill="1" applyAlignment="1">
      <alignment horizontal="center" vertical="center"/>
    </xf>
    <xf numFmtId="0" fontId="9" fillId="2" borderId="1" xfId="0" applyFont="1" applyFill="1" applyBorder="1" applyAlignment="1">
      <alignment horizontal="center" vertical="center"/>
    </xf>
    <xf numFmtId="0" fontId="12" fillId="2" borderId="0" xfId="0" applyFont="1" applyFill="1" applyAlignment="1">
      <alignment vertical="center"/>
    </xf>
    <xf numFmtId="0" fontId="2" fillId="2" borderId="0" xfId="0" applyFont="1" applyFill="1" applyAlignment="1">
      <alignment vertical="center"/>
    </xf>
    <xf numFmtId="0" fontId="14" fillId="2" borderId="0" xfId="0" applyFont="1" applyFill="1"/>
    <xf numFmtId="3" fontId="6" fillId="2" borderId="1" xfId="0" applyNumberFormat="1" applyFont="1" applyFill="1" applyBorder="1" applyAlignment="1">
      <alignment horizontal="center" vertical="center" wrapText="1"/>
    </xf>
    <xf numFmtId="0" fontId="15" fillId="2" borderId="0" xfId="0" applyFont="1" applyFill="1"/>
    <xf numFmtId="0" fontId="9" fillId="2" borderId="1" xfId="0" applyFont="1" applyFill="1" applyBorder="1" applyAlignment="1">
      <alignment horizontal="center" vertical="center"/>
    </xf>
    <xf numFmtId="0" fontId="6" fillId="2" borderId="3" xfId="0" applyFont="1" applyFill="1" applyBorder="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0" fillId="2" borderId="0" xfId="0" applyFill="1"/>
    <xf numFmtId="3" fontId="9" fillId="2" borderId="1" xfId="0" applyNumberFormat="1" applyFont="1" applyFill="1" applyBorder="1" applyAlignment="1">
      <alignment vertical="center" wrapText="1"/>
    </xf>
    <xf numFmtId="0" fontId="9" fillId="2" borderId="1" xfId="0" applyFont="1" applyFill="1" applyBorder="1" applyAlignment="1">
      <alignment vertical="center" wrapText="1"/>
    </xf>
    <xf numFmtId="0" fontId="7" fillId="2" borderId="7" xfId="0" applyFont="1" applyFill="1" applyBorder="1" applyAlignment="1">
      <alignment horizontal="center" vertical="center"/>
    </xf>
    <xf numFmtId="0" fontId="7" fillId="2" borderId="7" xfId="0" applyFont="1" applyFill="1" applyBorder="1" applyAlignment="1">
      <alignment vertical="center" wrapText="1"/>
    </xf>
    <xf numFmtId="0" fontId="7" fillId="2" borderId="4" xfId="0" applyFont="1" applyFill="1" applyBorder="1" applyAlignment="1">
      <alignment vertical="center" wrapText="1"/>
    </xf>
    <xf numFmtId="3" fontId="0" fillId="2" borderId="0" xfId="0" applyNumberFormat="1" applyFill="1"/>
    <xf numFmtId="165" fontId="9" fillId="2" borderId="1" xfId="1" applyNumberFormat="1" applyFont="1" applyFill="1" applyBorder="1" applyAlignment="1">
      <alignment horizontal="right" vertical="center" wrapText="1"/>
    </xf>
    <xf numFmtId="0" fontId="7" fillId="2" borderId="9" xfId="0" applyFont="1" applyFill="1" applyBorder="1" applyAlignment="1">
      <alignment horizontal="center" vertical="center" wrapText="1"/>
    </xf>
    <xf numFmtId="3" fontId="7" fillId="2" borderId="9" xfId="0" applyNumberFormat="1" applyFont="1" applyFill="1" applyBorder="1" applyAlignment="1">
      <alignment horizontal="right" vertical="center"/>
    </xf>
    <xf numFmtId="0" fontId="7" fillId="2" borderId="7" xfId="0" applyFont="1" applyFill="1" applyBorder="1" applyAlignment="1">
      <alignment vertical="center"/>
    </xf>
    <xf numFmtId="0" fontId="7" fillId="2" borderId="7" xfId="0" applyFont="1" applyFill="1" applyBorder="1" applyAlignment="1">
      <alignment horizontal="center" vertical="center" wrapText="1"/>
    </xf>
    <xf numFmtId="3" fontId="7" fillId="2" borderId="7" xfId="0" applyNumberFormat="1" applyFont="1" applyFill="1" applyBorder="1" applyAlignment="1">
      <alignment horizontal="right" vertical="center"/>
    </xf>
    <xf numFmtId="0" fontId="7" fillId="2" borderId="10" xfId="0" applyFont="1" applyFill="1" applyBorder="1" applyAlignment="1">
      <alignment horizontal="center" vertical="center" wrapText="1"/>
    </xf>
    <xf numFmtId="3" fontId="7" fillId="2" borderId="10" xfId="0" applyNumberFormat="1" applyFont="1" applyFill="1" applyBorder="1" applyAlignment="1">
      <alignment horizontal="right" vertical="center"/>
    </xf>
    <xf numFmtId="0" fontId="7" fillId="2" borderId="9" xfId="0" applyFont="1" applyFill="1" applyBorder="1" applyAlignment="1">
      <alignment vertical="center" wrapText="1"/>
    </xf>
    <xf numFmtId="0" fontId="7" fillId="2" borderId="6" xfId="0" applyFont="1" applyFill="1" applyBorder="1" applyAlignment="1">
      <alignment horizontal="center" vertical="center" wrapText="1"/>
    </xf>
    <xf numFmtId="0" fontId="9" fillId="2" borderId="1" xfId="0" applyFont="1" applyFill="1" applyBorder="1" applyAlignment="1">
      <alignment vertical="center" wrapText="1"/>
    </xf>
    <xf numFmtId="0" fontId="7" fillId="2" borderId="7" xfId="0" applyFont="1" applyFill="1" applyBorder="1" applyAlignment="1">
      <alignment horizontal="center" vertical="center"/>
    </xf>
    <xf numFmtId="0" fontId="7" fillId="2" borderId="9" xfId="0" applyFont="1" applyFill="1" applyBorder="1" applyAlignment="1">
      <alignment vertical="center" wrapText="1"/>
    </xf>
    <xf numFmtId="0" fontId="9" fillId="2" borderId="2" xfId="0" applyFont="1" applyFill="1" applyBorder="1" applyAlignment="1">
      <alignment vertical="center" wrapText="1"/>
    </xf>
    <xf numFmtId="0" fontId="7" fillId="2" borderId="1" xfId="0" applyFont="1" applyFill="1" applyBorder="1" applyAlignment="1">
      <alignment horizontal="center" vertical="center" wrapText="1"/>
    </xf>
    <xf numFmtId="0" fontId="9" fillId="2" borderId="5"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 xfId="0" applyFont="1" applyFill="1" applyBorder="1" applyAlignment="1">
      <alignment horizontal="center" vertical="center"/>
    </xf>
    <xf numFmtId="3" fontId="7" fillId="2" borderId="1" xfId="0" applyNumberFormat="1" applyFont="1" applyFill="1" applyBorder="1" applyAlignment="1">
      <alignment horizontal="right" vertical="center" wrapText="1"/>
    </xf>
    <xf numFmtId="0" fontId="7" fillId="2" borderId="1" xfId="0" applyFont="1" applyFill="1" applyBorder="1" applyAlignment="1">
      <alignment vertical="center" wrapText="1"/>
    </xf>
    <xf numFmtId="3" fontId="7" fillId="2" borderId="12" xfId="0" applyNumberFormat="1" applyFont="1" applyFill="1" applyBorder="1" applyAlignment="1">
      <alignment horizontal="right" vertical="center"/>
    </xf>
    <xf numFmtId="3" fontId="9" fillId="3" borderId="1" xfId="0" applyNumberFormat="1" applyFont="1" applyFill="1" applyBorder="1" applyAlignment="1">
      <alignment horizontal="right" vertical="center" wrapText="1"/>
    </xf>
    <xf numFmtId="3" fontId="9" fillId="3" borderId="7" xfId="0" applyNumberFormat="1" applyFont="1" applyFill="1" applyBorder="1" applyAlignment="1">
      <alignment horizontal="right" vertical="center"/>
    </xf>
    <xf numFmtId="3" fontId="7" fillId="2" borderId="1" xfId="0" applyNumberFormat="1" applyFont="1" applyFill="1" applyBorder="1" applyAlignment="1">
      <alignment vertical="center" wrapText="1"/>
    </xf>
    <xf numFmtId="3" fontId="6" fillId="4" borderId="1" xfId="0" applyNumberFormat="1" applyFont="1" applyFill="1" applyBorder="1" applyAlignment="1">
      <alignment horizontal="right" vertical="center" wrapText="1"/>
    </xf>
    <xf numFmtId="165" fontId="6" fillId="4" borderId="1" xfId="1" applyNumberFormat="1" applyFont="1" applyFill="1" applyBorder="1" applyAlignment="1">
      <alignment horizontal="center" vertical="center" wrapText="1"/>
    </xf>
    <xf numFmtId="165" fontId="6" fillId="3" borderId="1" xfId="1" applyNumberFormat="1" applyFont="1" applyFill="1" applyBorder="1" applyAlignment="1">
      <alignment horizontal="center" vertical="center" wrapText="1"/>
    </xf>
    <xf numFmtId="3" fontId="7" fillId="2" borderId="1" xfId="0" applyNumberFormat="1" applyFont="1" applyFill="1" applyBorder="1" applyAlignment="1">
      <alignment horizontal="right" vertical="center"/>
    </xf>
    <xf numFmtId="3" fontId="9" fillId="3" borderId="1" xfId="0" applyNumberFormat="1" applyFont="1" applyFill="1" applyBorder="1" applyAlignment="1">
      <alignment horizontal="right" vertical="center"/>
    </xf>
    <xf numFmtId="0" fontId="0" fillId="2" borderId="1" xfId="0" applyFill="1" applyBorder="1"/>
    <xf numFmtId="0" fontId="7" fillId="2" borderId="8" xfId="0" applyFont="1" applyFill="1" applyBorder="1" applyAlignment="1">
      <alignment horizontal="center" vertical="center"/>
    </xf>
    <xf numFmtId="0" fontId="11" fillId="2" borderId="0" xfId="0" applyFont="1" applyFill="1" applyAlignment="1">
      <alignment horizontal="center" vertical="center"/>
    </xf>
    <xf numFmtId="0" fontId="12" fillId="2" borderId="0" xfId="0" applyFont="1" applyFill="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2" fillId="2" borderId="0" xfId="0" applyFont="1" applyFill="1" applyAlignment="1">
      <alignment vertical="center" wrapText="1"/>
    </xf>
    <xf numFmtId="0" fontId="2" fillId="2" borderId="0" xfId="0" applyFont="1" applyFill="1" applyAlignment="1">
      <alignment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2" xfId="0" applyFont="1" applyFill="1" applyBorder="1" applyAlignment="1">
      <alignment vertical="center"/>
    </xf>
    <xf numFmtId="0" fontId="6" fillId="2" borderId="3" xfId="0" applyFont="1" applyFill="1" applyBorder="1" applyAlignment="1">
      <alignment vertical="center"/>
    </xf>
    <xf numFmtId="0" fontId="10" fillId="2" borderId="5"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9" fillId="2" borderId="1" xfId="0" applyFont="1" applyFill="1" applyBorder="1" applyAlignment="1">
      <alignment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13" fillId="2" borderId="11" xfId="0" applyFont="1" applyFill="1" applyBorder="1" applyAlignment="1">
      <alignment horizontal="center" vertical="center" wrapText="1"/>
    </xf>
    <xf numFmtId="0" fontId="13" fillId="2" borderId="1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3" fontId="6" fillId="2" borderId="1" xfId="0" applyNumberFormat="1" applyFont="1" applyFill="1" applyBorder="1" applyAlignment="1">
      <alignment horizontal="center" vertical="center"/>
    </xf>
    <xf numFmtId="0" fontId="9"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00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view="pageBreakPreview" zoomScaleNormal="85" zoomScaleSheetLayoutView="100" workbookViewId="0">
      <selection activeCell="B12" sqref="B12"/>
    </sheetView>
  </sheetViews>
  <sheetFormatPr defaultColWidth="9.28515625" defaultRowHeight="15" x14ac:dyDescent="0.25"/>
  <cols>
    <col min="1" max="1" width="6.28515625" style="51" customWidth="1"/>
    <col min="2" max="2" width="82.7109375" style="51" customWidth="1"/>
    <col min="3" max="3" width="14.28515625" style="51" customWidth="1"/>
    <col min="4" max="4" width="61.7109375" style="51" customWidth="1"/>
    <col min="5" max="5" width="9.28515625" style="51" bestFit="1" customWidth="1"/>
    <col min="6" max="6" width="13.42578125" style="51" bestFit="1" customWidth="1"/>
    <col min="7" max="16384" width="9.28515625" style="51"/>
  </cols>
  <sheetData>
    <row r="1" spans="1:6" ht="48.75" customHeight="1" x14ac:dyDescent="0.25">
      <c r="A1" s="109" t="s">
        <v>12</v>
      </c>
      <c r="B1" s="110"/>
    </row>
    <row r="2" spans="1:6" ht="42" customHeight="1" x14ac:dyDescent="0.25">
      <c r="A2" s="111" t="s">
        <v>35</v>
      </c>
      <c r="B2" s="112"/>
      <c r="C2" s="112"/>
      <c r="D2" s="112"/>
    </row>
    <row r="3" spans="1:6" x14ac:dyDescent="0.25">
      <c r="D3" s="48" t="s">
        <v>4</v>
      </c>
    </row>
    <row r="4" spans="1:6" s="1" customFormat="1" ht="33.75" customHeight="1" x14ac:dyDescent="0.25">
      <c r="A4" s="3" t="s">
        <v>0</v>
      </c>
      <c r="B4" s="3" t="s">
        <v>1</v>
      </c>
      <c r="C4" s="3" t="s">
        <v>2</v>
      </c>
      <c r="D4" s="3" t="s">
        <v>3</v>
      </c>
    </row>
    <row r="5" spans="1:6" s="2" customFormat="1" ht="43.5" customHeight="1" x14ac:dyDescent="0.25">
      <c r="A5" s="113" t="s">
        <v>37</v>
      </c>
      <c r="B5" s="114"/>
      <c r="C5" s="4">
        <f>SUM(C6:C7)</f>
        <v>30000000</v>
      </c>
      <c r="D5" s="99" t="s">
        <v>38</v>
      </c>
      <c r="F5" s="5">
        <f>C5-36000000</f>
        <v>-6000000</v>
      </c>
    </row>
    <row r="6" spans="1:6" s="2" customFormat="1" ht="30.75" customHeight="1" x14ac:dyDescent="0.25">
      <c r="A6" s="6"/>
      <c r="B6" s="7" t="s">
        <v>5</v>
      </c>
      <c r="C6" s="8">
        <v>14400000</v>
      </c>
      <c r="D6" s="100"/>
    </row>
    <row r="7" spans="1:6" s="2" customFormat="1" ht="30.75" customHeight="1" x14ac:dyDescent="0.25">
      <c r="A7" s="9"/>
      <c r="B7" s="10" t="s">
        <v>13</v>
      </c>
      <c r="C7" s="11">
        <f>12*1300000</f>
        <v>15600000</v>
      </c>
      <c r="D7" s="101"/>
    </row>
    <row r="8" spans="1:6" s="1" customFormat="1" ht="27.75" customHeight="1" x14ac:dyDescent="0.25">
      <c r="A8" s="115" t="s">
        <v>36</v>
      </c>
      <c r="B8" s="116"/>
      <c r="C8" s="4">
        <f>C9+C12+C16+C19+C22+C23+C25</f>
        <v>362000000</v>
      </c>
      <c r="D8" s="49"/>
    </row>
    <row r="9" spans="1:6" s="15" customFormat="1" ht="23.25" customHeight="1" x14ac:dyDescent="0.25">
      <c r="A9" s="12">
        <v>1</v>
      </c>
      <c r="B9" s="13" t="s">
        <v>9</v>
      </c>
      <c r="C9" s="14">
        <f>SUM(C10:C11)</f>
        <v>124000000</v>
      </c>
      <c r="D9" s="105" t="s">
        <v>32</v>
      </c>
      <c r="E9" s="15">
        <f>105*2</f>
        <v>210</v>
      </c>
      <c r="F9" s="15" t="s">
        <v>6</v>
      </c>
    </row>
    <row r="10" spans="1:6" s="18" customFormat="1" ht="42.75" customHeight="1" x14ac:dyDescent="0.25">
      <c r="A10" s="16"/>
      <c r="B10" s="16" t="s">
        <v>8</v>
      </c>
      <c r="C10" s="17">
        <v>62000000</v>
      </c>
      <c r="D10" s="117"/>
    </row>
    <row r="11" spans="1:6" s="18" customFormat="1" ht="42.75" customHeight="1" x14ac:dyDescent="0.25">
      <c r="A11" s="19"/>
      <c r="B11" s="19" t="s">
        <v>15</v>
      </c>
      <c r="C11" s="20">
        <v>62000000</v>
      </c>
      <c r="D11" s="106"/>
    </row>
    <row r="12" spans="1:6" s="15" customFormat="1" ht="40.5" customHeight="1" x14ac:dyDescent="0.25">
      <c r="A12" s="21">
        <v>2</v>
      </c>
      <c r="B12" s="22" t="s">
        <v>39</v>
      </c>
      <c r="C12" s="23">
        <f>C13+C14+C15</f>
        <v>73500000</v>
      </c>
      <c r="D12" s="99" t="s">
        <v>31</v>
      </c>
    </row>
    <row r="13" spans="1:6" s="18" customFormat="1" ht="33.75" customHeight="1" x14ac:dyDescent="0.25">
      <c r="A13" s="24"/>
      <c r="B13" s="16" t="s">
        <v>29</v>
      </c>
      <c r="C13" s="17">
        <f>10*1520000</f>
        <v>15200000</v>
      </c>
      <c r="D13" s="100"/>
    </row>
    <row r="14" spans="1:6" s="18" customFormat="1" ht="33.75" customHeight="1" x14ac:dyDescent="0.25">
      <c r="A14" s="25"/>
      <c r="B14" s="26" t="s">
        <v>14</v>
      </c>
      <c r="C14" s="27">
        <v>14000000</v>
      </c>
      <c r="D14" s="100"/>
    </row>
    <row r="15" spans="1:6" s="18" customFormat="1" ht="33.75" customHeight="1" x14ac:dyDescent="0.25">
      <c r="A15" s="28"/>
      <c r="B15" s="19" t="s">
        <v>15</v>
      </c>
      <c r="C15" s="20">
        <v>44300000</v>
      </c>
      <c r="D15" s="101"/>
    </row>
    <row r="16" spans="1:6" s="15" customFormat="1" ht="57.75" customHeight="1" x14ac:dyDescent="0.25">
      <c r="A16" s="21">
        <v>3</v>
      </c>
      <c r="B16" s="29" t="s">
        <v>16</v>
      </c>
      <c r="C16" s="23">
        <f>C17+C18</f>
        <v>47600000</v>
      </c>
      <c r="D16" s="102" t="s">
        <v>30</v>
      </c>
    </row>
    <row r="17" spans="1:4" s="2" customFormat="1" ht="24.75" customHeight="1" x14ac:dyDescent="0.25">
      <c r="A17" s="6"/>
      <c r="B17" s="30" t="s">
        <v>17</v>
      </c>
      <c r="C17" s="8">
        <f>32*1300000</f>
        <v>41600000</v>
      </c>
      <c r="D17" s="103"/>
    </row>
    <row r="18" spans="1:4" s="2" customFormat="1" ht="24.75" customHeight="1" x14ac:dyDescent="0.25">
      <c r="A18" s="9"/>
      <c r="B18" s="31" t="s">
        <v>18</v>
      </c>
      <c r="C18" s="11">
        <v>6000000</v>
      </c>
      <c r="D18" s="104"/>
    </row>
    <row r="19" spans="1:4" s="1" customFormat="1" ht="57" customHeight="1" x14ac:dyDescent="0.25">
      <c r="A19" s="45">
        <v>4</v>
      </c>
      <c r="B19" s="46" t="s">
        <v>25</v>
      </c>
      <c r="C19" s="47">
        <f>C20+C21</f>
        <v>7900000</v>
      </c>
      <c r="D19" s="99" t="s">
        <v>27</v>
      </c>
    </row>
    <row r="20" spans="1:4" s="2" customFormat="1" ht="24.75" customHeight="1" x14ac:dyDescent="0.25">
      <c r="A20" s="42"/>
      <c r="B20" s="41" t="s">
        <v>28</v>
      </c>
      <c r="C20" s="43">
        <f>55*80000</f>
        <v>4400000</v>
      </c>
      <c r="D20" s="100"/>
    </row>
    <row r="21" spans="1:4" s="2" customFormat="1" ht="24.75" customHeight="1" x14ac:dyDescent="0.25">
      <c r="A21" s="42"/>
      <c r="B21" s="41" t="s">
        <v>26</v>
      </c>
      <c r="C21" s="43">
        <f>(30*50000)+(25*80000)</f>
        <v>3500000</v>
      </c>
      <c r="D21" s="101"/>
    </row>
    <row r="22" spans="1:4" s="15" customFormat="1" ht="35.25" customHeight="1" x14ac:dyDescent="0.25">
      <c r="A22" s="21">
        <v>5</v>
      </c>
      <c r="B22" s="29" t="s">
        <v>19</v>
      </c>
      <c r="C22" s="23">
        <v>63000000</v>
      </c>
      <c r="D22" s="44"/>
    </row>
    <row r="23" spans="1:4" s="15" customFormat="1" ht="91.5" customHeight="1" x14ac:dyDescent="0.25">
      <c r="A23" s="21">
        <v>6</v>
      </c>
      <c r="B23" s="32" t="s">
        <v>21</v>
      </c>
      <c r="C23" s="23">
        <f>C24</f>
        <v>13000000</v>
      </c>
      <c r="D23" s="105" t="s">
        <v>34</v>
      </c>
    </row>
    <row r="24" spans="1:4" s="18" customFormat="1" ht="21" customHeight="1" x14ac:dyDescent="0.25">
      <c r="A24" s="33"/>
      <c r="B24" s="34" t="s">
        <v>20</v>
      </c>
      <c r="C24" s="35">
        <f>1300000*10</f>
        <v>13000000</v>
      </c>
      <c r="D24" s="106"/>
    </row>
    <row r="25" spans="1:4" s="15" customFormat="1" ht="33.75" customHeight="1" x14ac:dyDescent="0.25">
      <c r="A25" s="21">
        <v>7</v>
      </c>
      <c r="B25" s="36" t="s">
        <v>22</v>
      </c>
      <c r="C25" s="23">
        <f>C26</f>
        <v>33000000</v>
      </c>
      <c r="D25" s="99" t="s">
        <v>33</v>
      </c>
    </row>
    <row r="26" spans="1:4" s="18" customFormat="1" ht="37.5" customHeight="1" x14ac:dyDescent="0.25">
      <c r="A26" s="37"/>
      <c r="B26" s="38" t="s">
        <v>23</v>
      </c>
      <c r="C26" s="39">
        <v>33000000</v>
      </c>
      <c r="D26" s="101"/>
    </row>
    <row r="27" spans="1:4" s="2" customFormat="1" ht="27" customHeight="1" x14ac:dyDescent="0.25">
      <c r="A27" s="107" t="s">
        <v>7</v>
      </c>
      <c r="B27" s="108"/>
      <c r="C27" s="40">
        <f>C5+C8</f>
        <v>392000000</v>
      </c>
      <c r="D27" s="41"/>
    </row>
    <row r="29" spans="1:4" ht="16.5" x14ac:dyDescent="0.25">
      <c r="C29" s="97" t="s">
        <v>24</v>
      </c>
      <c r="D29" s="97"/>
    </row>
    <row r="30" spans="1:4" ht="16.5" x14ac:dyDescent="0.25">
      <c r="C30" s="98" t="s">
        <v>10</v>
      </c>
      <c r="D30" s="98"/>
    </row>
    <row r="31" spans="1:4" ht="16.5" x14ac:dyDescent="0.25">
      <c r="C31" s="50"/>
      <c r="D31" s="50"/>
    </row>
    <row r="32" spans="1:4" ht="16.5" x14ac:dyDescent="0.25">
      <c r="C32" s="50"/>
      <c r="D32" s="50"/>
    </row>
    <row r="33" spans="3:4" ht="16.5" x14ac:dyDescent="0.25">
      <c r="C33" s="50"/>
      <c r="D33" s="50"/>
    </row>
    <row r="34" spans="3:4" ht="16.5" x14ac:dyDescent="0.25">
      <c r="C34" s="50"/>
      <c r="D34" s="50"/>
    </row>
    <row r="35" spans="3:4" ht="16.5" x14ac:dyDescent="0.25">
      <c r="C35" s="50"/>
      <c r="D35" s="50"/>
    </row>
    <row r="36" spans="3:4" ht="16.5" x14ac:dyDescent="0.25">
      <c r="C36" s="98" t="s">
        <v>11</v>
      </c>
      <c r="D36" s="98"/>
    </row>
    <row r="37" spans="3:4" ht="15.75" x14ac:dyDescent="0.25">
      <c r="C37" s="2"/>
      <c r="D37" s="2"/>
    </row>
    <row r="38" spans="3:4" ht="15.75" x14ac:dyDescent="0.25">
      <c r="C38" s="2"/>
      <c r="D38" s="2"/>
    </row>
  </sheetData>
  <mergeCells count="15">
    <mergeCell ref="A27:B27"/>
    <mergeCell ref="A1:B1"/>
    <mergeCell ref="A2:D2"/>
    <mergeCell ref="A5:B5"/>
    <mergeCell ref="D5:D7"/>
    <mergeCell ref="A8:B8"/>
    <mergeCell ref="D9:D11"/>
    <mergeCell ref="C29:D29"/>
    <mergeCell ref="C30:D30"/>
    <mergeCell ref="C36:D36"/>
    <mergeCell ref="D12:D15"/>
    <mergeCell ref="D16:D18"/>
    <mergeCell ref="D19:D21"/>
    <mergeCell ref="D23:D24"/>
    <mergeCell ref="D25:D26"/>
  </mergeCells>
  <pageMargins left="0.35" right="0.16" top="0.32" bottom="0.42" header="0.22" footer="0.16"/>
  <pageSetup paperSize="9" scale="84" orientation="landscape" r:id="rId1"/>
  <rowBreaks count="1" manualBreakCount="1">
    <brk id="18"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38"/>
  <sheetViews>
    <sheetView tabSelected="1" topLeftCell="A19" zoomScaleNormal="100" workbookViewId="0">
      <selection activeCell="E32" sqref="E32"/>
    </sheetView>
  </sheetViews>
  <sheetFormatPr defaultColWidth="8.85546875" defaultRowHeight="15" x14ac:dyDescent="0.25"/>
  <cols>
    <col min="1" max="1" width="8.85546875" style="59"/>
    <col min="2" max="2" width="50" style="59" customWidth="1"/>
    <col min="3" max="3" width="12.7109375" style="59" customWidth="1"/>
    <col min="4" max="4" width="10.7109375" style="59" customWidth="1"/>
    <col min="5" max="5" width="13.7109375" style="65" customWidth="1"/>
    <col min="6" max="6" width="15.28515625" style="65" customWidth="1"/>
    <col min="7" max="7" width="33.7109375" style="59" customWidth="1"/>
    <col min="8" max="16384" width="8.85546875" style="59"/>
  </cols>
  <sheetData>
    <row r="1" spans="1:7" ht="76.150000000000006" customHeight="1" x14ac:dyDescent="0.25">
      <c r="A1" s="125" t="s">
        <v>70</v>
      </c>
      <c r="B1" s="126"/>
      <c r="C1" s="126"/>
      <c r="D1" s="126"/>
      <c r="E1" s="126"/>
      <c r="F1" s="126"/>
      <c r="G1" s="126"/>
    </row>
    <row r="2" spans="1:7" s="52" customFormat="1" x14ac:dyDescent="0.25">
      <c r="A2" s="127" t="s">
        <v>0</v>
      </c>
      <c r="B2" s="129" t="s">
        <v>42</v>
      </c>
      <c r="C2" s="129"/>
      <c r="D2" s="130" t="s">
        <v>41</v>
      </c>
      <c r="E2" s="131" t="s">
        <v>40</v>
      </c>
      <c r="F2" s="131" t="s">
        <v>47</v>
      </c>
      <c r="G2" s="130" t="s">
        <v>48</v>
      </c>
    </row>
    <row r="3" spans="1:7" s="52" customFormat="1" x14ac:dyDescent="0.25">
      <c r="A3" s="128"/>
      <c r="B3" s="129"/>
      <c r="C3" s="129"/>
      <c r="D3" s="130"/>
      <c r="E3" s="131"/>
      <c r="F3" s="131"/>
      <c r="G3" s="130"/>
    </row>
    <row r="4" spans="1:7" s="54" customFormat="1" ht="29.45" customHeight="1" x14ac:dyDescent="0.25">
      <c r="A4" s="58" t="s">
        <v>43</v>
      </c>
      <c r="B4" s="123" t="s">
        <v>61</v>
      </c>
      <c r="C4" s="124"/>
      <c r="D4" s="58" t="s">
        <v>60</v>
      </c>
      <c r="E4" s="53"/>
      <c r="F4" s="90">
        <f>F5+F11+F13+F18</f>
        <v>5693000</v>
      </c>
      <c r="G4" s="57"/>
    </row>
    <row r="5" spans="1:7" ht="49.9" customHeight="1" x14ac:dyDescent="0.25">
      <c r="A5" s="55" t="s">
        <v>45</v>
      </c>
      <c r="B5" s="119" t="s">
        <v>65</v>
      </c>
      <c r="C5" s="119"/>
      <c r="D5" s="55"/>
      <c r="E5" s="60"/>
      <c r="F5" s="87">
        <f>SUM(F6:F10)</f>
        <v>2253000</v>
      </c>
      <c r="G5" s="61"/>
    </row>
    <row r="6" spans="1:7" ht="78.75" x14ac:dyDescent="0.25">
      <c r="A6" s="81"/>
      <c r="B6" s="118" t="s">
        <v>71</v>
      </c>
      <c r="C6" s="118"/>
      <c r="D6" s="83">
        <v>1</v>
      </c>
      <c r="E6" s="89">
        <f>102*7000+100000</f>
        <v>814000</v>
      </c>
      <c r="F6" s="84">
        <f>E6*D6</f>
        <v>814000</v>
      </c>
      <c r="G6" s="74" t="s">
        <v>72</v>
      </c>
    </row>
    <row r="7" spans="1:7" ht="78.75" x14ac:dyDescent="0.25">
      <c r="A7" s="82"/>
      <c r="B7" s="121" t="s">
        <v>73</v>
      </c>
      <c r="C7" s="121"/>
      <c r="D7" s="83">
        <v>1</v>
      </c>
      <c r="E7" s="89">
        <f>102*7000+100000</f>
        <v>814000</v>
      </c>
      <c r="F7" s="84">
        <f t="shared" ref="F7" si="0">D7*E7</f>
        <v>814000</v>
      </c>
      <c r="G7" s="64" t="s">
        <v>72</v>
      </c>
    </row>
    <row r="8" spans="1:7" ht="60.6" customHeight="1" x14ac:dyDescent="0.25">
      <c r="A8" s="83"/>
      <c r="B8" s="118" t="s">
        <v>66</v>
      </c>
      <c r="C8" s="118"/>
      <c r="D8" s="83">
        <v>1</v>
      </c>
      <c r="E8" s="84">
        <v>100000</v>
      </c>
      <c r="F8" s="84">
        <f>E8*D8</f>
        <v>100000</v>
      </c>
      <c r="G8" s="134" t="s">
        <v>67</v>
      </c>
    </row>
    <row r="9" spans="1:7" ht="46.15" customHeight="1" x14ac:dyDescent="0.25">
      <c r="A9" s="83"/>
      <c r="B9" s="118" t="s">
        <v>68</v>
      </c>
      <c r="C9" s="118"/>
      <c r="D9" s="83">
        <v>1</v>
      </c>
      <c r="E9" s="84">
        <v>25000</v>
      </c>
      <c r="F9" s="84">
        <v>25000</v>
      </c>
      <c r="G9" s="134"/>
    </row>
    <row r="10" spans="1:7" ht="46.15" customHeight="1" x14ac:dyDescent="0.25">
      <c r="A10" s="83"/>
      <c r="B10" s="118" t="s">
        <v>81</v>
      </c>
      <c r="C10" s="118"/>
      <c r="D10" s="83">
        <v>1</v>
      </c>
      <c r="E10" s="84">
        <v>500000</v>
      </c>
      <c r="F10" s="84">
        <f>E10*D10</f>
        <v>500000</v>
      </c>
      <c r="G10" s="134"/>
    </row>
    <row r="11" spans="1:7" ht="46.15" customHeight="1" x14ac:dyDescent="0.25">
      <c r="A11" s="55" t="s">
        <v>46</v>
      </c>
      <c r="B11" s="119" t="s">
        <v>74</v>
      </c>
      <c r="C11" s="119"/>
      <c r="D11" s="83"/>
      <c r="E11" s="84"/>
      <c r="F11" s="87">
        <f>F12</f>
        <v>600000</v>
      </c>
      <c r="G11" s="80"/>
    </row>
    <row r="12" spans="1:7" ht="61.9" customHeight="1" x14ac:dyDescent="0.25">
      <c r="A12" s="83">
        <v>1</v>
      </c>
      <c r="B12" s="118" t="s">
        <v>80</v>
      </c>
      <c r="C12" s="118"/>
      <c r="D12" s="83">
        <v>1</v>
      </c>
      <c r="E12" s="84">
        <v>600000</v>
      </c>
      <c r="F12" s="84">
        <f>E12*D12</f>
        <v>600000</v>
      </c>
      <c r="G12" s="85"/>
    </row>
    <row r="13" spans="1:7" s="52" customFormat="1" ht="31.15" customHeight="1" x14ac:dyDescent="0.25">
      <c r="A13" s="55" t="s">
        <v>75</v>
      </c>
      <c r="B13" s="119" t="s">
        <v>51</v>
      </c>
      <c r="C13" s="119"/>
      <c r="D13" s="58" t="s">
        <v>60</v>
      </c>
      <c r="E13" s="60"/>
      <c r="F13" s="87">
        <f>SUM(F14:F17)</f>
        <v>2480000</v>
      </c>
      <c r="G13" s="102" t="s">
        <v>64</v>
      </c>
    </row>
    <row r="14" spans="1:7" ht="27" customHeight="1" x14ac:dyDescent="0.25">
      <c r="A14" s="6">
        <v>1</v>
      </c>
      <c r="B14" s="7" t="s">
        <v>53</v>
      </c>
      <c r="C14" s="67" t="s">
        <v>55</v>
      </c>
      <c r="D14" s="6">
        <v>1</v>
      </c>
      <c r="E14" s="68">
        <v>560000</v>
      </c>
      <c r="F14" s="68">
        <f>E14*D14</f>
        <v>560000</v>
      </c>
      <c r="G14" s="103"/>
    </row>
    <row r="15" spans="1:7" ht="27" customHeight="1" x14ac:dyDescent="0.25">
      <c r="A15" s="62">
        <v>2</v>
      </c>
      <c r="B15" s="69" t="s">
        <v>54</v>
      </c>
      <c r="C15" s="70" t="s">
        <v>55</v>
      </c>
      <c r="D15" s="62">
        <v>1</v>
      </c>
      <c r="E15" s="71">
        <v>480000</v>
      </c>
      <c r="F15" s="71">
        <f t="shared" ref="F15:F16" si="1">E15*D15</f>
        <v>480000</v>
      </c>
      <c r="G15" s="103"/>
    </row>
    <row r="16" spans="1:7" ht="27" customHeight="1" x14ac:dyDescent="0.25">
      <c r="A16" s="62">
        <v>3</v>
      </c>
      <c r="B16" s="63" t="s">
        <v>76</v>
      </c>
      <c r="C16" s="70" t="s">
        <v>55</v>
      </c>
      <c r="D16" s="62">
        <v>5</v>
      </c>
      <c r="E16" s="71">
        <v>240000</v>
      </c>
      <c r="F16" s="71">
        <f t="shared" si="1"/>
        <v>1200000</v>
      </c>
      <c r="G16" s="103"/>
    </row>
    <row r="17" spans="1:7" ht="27" customHeight="1" x14ac:dyDescent="0.25">
      <c r="A17" s="9">
        <v>4</v>
      </c>
      <c r="B17" s="10" t="s">
        <v>52</v>
      </c>
      <c r="C17" s="72" t="s">
        <v>55</v>
      </c>
      <c r="D17" s="9">
        <v>1</v>
      </c>
      <c r="E17" s="73">
        <v>240000</v>
      </c>
      <c r="F17" s="71">
        <f>E17*D17</f>
        <v>240000</v>
      </c>
      <c r="G17" s="103"/>
    </row>
    <row r="18" spans="1:7" ht="27" customHeight="1" x14ac:dyDescent="0.25">
      <c r="A18" s="55" t="s">
        <v>77</v>
      </c>
      <c r="B18" s="119" t="s">
        <v>78</v>
      </c>
      <c r="C18" s="119"/>
      <c r="D18" s="82"/>
      <c r="E18" s="86"/>
      <c r="F18" s="88">
        <f>F19</f>
        <v>360000</v>
      </c>
      <c r="G18" s="103"/>
    </row>
    <row r="19" spans="1:7" ht="27" customHeight="1" x14ac:dyDescent="0.25">
      <c r="B19" s="118" t="s">
        <v>79</v>
      </c>
      <c r="C19" s="118"/>
      <c r="D19" s="9">
        <v>3</v>
      </c>
      <c r="E19" s="73">
        <v>120000</v>
      </c>
      <c r="F19" s="71">
        <f>E19*D19</f>
        <v>360000</v>
      </c>
      <c r="G19" s="104"/>
    </row>
    <row r="20" spans="1:7" ht="27" customHeight="1" x14ac:dyDescent="0.25">
      <c r="A20" s="58" t="s">
        <v>44</v>
      </c>
      <c r="B20" s="120" t="s">
        <v>62</v>
      </c>
      <c r="C20" s="120"/>
      <c r="D20" s="58" t="s">
        <v>60</v>
      </c>
      <c r="E20" s="53"/>
      <c r="F20" s="91">
        <f>F21+F27+F29+F35</f>
        <v>4728000</v>
      </c>
      <c r="G20" s="57"/>
    </row>
    <row r="21" spans="1:7" ht="27" customHeight="1" x14ac:dyDescent="0.25">
      <c r="A21" s="55" t="s">
        <v>49</v>
      </c>
      <c r="B21" s="79" t="s">
        <v>56</v>
      </c>
      <c r="C21" s="56"/>
      <c r="D21" s="58" t="s">
        <v>60</v>
      </c>
      <c r="E21" s="53"/>
      <c r="F21" s="92">
        <f>F22</f>
        <v>1188000</v>
      </c>
      <c r="G21" s="57"/>
    </row>
    <row r="22" spans="1:7" ht="40.5" customHeight="1" x14ac:dyDescent="0.25">
      <c r="A22" s="55"/>
      <c r="B22" s="122" t="s">
        <v>83</v>
      </c>
      <c r="C22" s="122"/>
      <c r="D22" s="76"/>
      <c r="E22" s="60"/>
      <c r="F22" s="66">
        <f>SUM(F23:F26)</f>
        <v>1188000</v>
      </c>
      <c r="G22" s="61"/>
    </row>
    <row r="23" spans="1:7" ht="78.75" x14ac:dyDescent="0.25">
      <c r="A23" s="6"/>
      <c r="B23" s="121" t="s">
        <v>82</v>
      </c>
      <c r="C23" s="121"/>
      <c r="D23" s="83">
        <v>1</v>
      </c>
      <c r="E23" s="84">
        <f>(102*6500)+100000</f>
        <v>763000</v>
      </c>
      <c r="F23" s="84">
        <f t="shared" ref="F23" si="2">D23*E23</f>
        <v>763000</v>
      </c>
      <c r="G23" s="78" t="s">
        <v>72</v>
      </c>
    </row>
    <row r="24" spans="1:7" ht="56.45" customHeight="1" x14ac:dyDescent="0.25">
      <c r="A24" s="62"/>
      <c r="B24" s="118" t="s">
        <v>66</v>
      </c>
      <c r="C24" s="118"/>
      <c r="D24" s="83">
        <v>1</v>
      </c>
      <c r="E24" s="84">
        <v>100000</v>
      </c>
      <c r="F24" s="84">
        <f>E24*D24</f>
        <v>100000</v>
      </c>
      <c r="G24" s="102" t="s">
        <v>67</v>
      </c>
    </row>
    <row r="25" spans="1:7" ht="35.25" customHeight="1" x14ac:dyDescent="0.25">
      <c r="A25" s="62"/>
      <c r="B25" s="118" t="s">
        <v>68</v>
      </c>
      <c r="C25" s="118"/>
      <c r="D25" s="83">
        <v>1</v>
      </c>
      <c r="E25" s="84">
        <v>25000</v>
      </c>
      <c r="F25" s="84">
        <f>E25*D25</f>
        <v>25000</v>
      </c>
      <c r="G25" s="103"/>
    </row>
    <row r="26" spans="1:7" ht="54" customHeight="1" x14ac:dyDescent="0.25">
      <c r="A26" s="9"/>
      <c r="B26" s="118" t="s">
        <v>69</v>
      </c>
      <c r="C26" s="118"/>
      <c r="D26" s="83">
        <v>1</v>
      </c>
      <c r="E26" s="84">
        <v>300000</v>
      </c>
      <c r="F26" s="84">
        <f>E26*D26</f>
        <v>300000</v>
      </c>
      <c r="G26" s="104"/>
    </row>
    <row r="27" spans="1:7" ht="15.75" x14ac:dyDescent="0.25">
      <c r="A27" s="55" t="s">
        <v>50</v>
      </c>
      <c r="B27" s="119" t="s">
        <v>74</v>
      </c>
      <c r="C27" s="119"/>
      <c r="D27" s="83"/>
      <c r="E27" s="84"/>
      <c r="F27" s="87">
        <f>F28</f>
        <v>200000</v>
      </c>
      <c r="G27" s="75"/>
    </row>
    <row r="28" spans="1:7" ht="15.75" x14ac:dyDescent="0.25">
      <c r="A28" s="83"/>
      <c r="B28" s="118" t="s">
        <v>84</v>
      </c>
      <c r="C28" s="118"/>
      <c r="D28" s="83">
        <v>1</v>
      </c>
      <c r="E28" s="84">
        <v>200000</v>
      </c>
      <c r="F28" s="84">
        <f>E28*D28</f>
        <v>200000</v>
      </c>
      <c r="G28" s="75"/>
    </row>
    <row r="29" spans="1:7" ht="25.15" customHeight="1" x14ac:dyDescent="0.25">
      <c r="A29" s="55" t="s">
        <v>85</v>
      </c>
      <c r="B29" s="119" t="s">
        <v>57</v>
      </c>
      <c r="C29" s="119"/>
      <c r="D29" s="55" t="s">
        <v>60</v>
      </c>
      <c r="E29" s="60"/>
      <c r="F29" s="87">
        <f>SUM(F30:F34)</f>
        <v>2980000</v>
      </c>
      <c r="G29" s="102" t="s">
        <v>64</v>
      </c>
    </row>
    <row r="30" spans="1:7" ht="25.15" customHeight="1" x14ac:dyDescent="0.25">
      <c r="A30" s="77">
        <v>1</v>
      </c>
      <c r="B30" s="7" t="s">
        <v>58</v>
      </c>
      <c r="C30" s="67" t="s">
        <v>55</v>
      </c>
      <c r="D30" s="6">
        <v>1</v>
      </c>
      <c r="E30" s="68">
        <v>560000</v>
      </c>
      <c r="F30" s="68">
        <f>E30*D30</f>
        <v>560000</v>
      </c>
      <c r="G30" s="103"/>
    </row>
    <row r="31" spans="1:7" ht="25.15" customHeight="1" x14ac:dyDescent="0.25">
      <c r="A31" s="96">
        <v>2</v>
      </c>
      <c r="B31" s="69" t="s">
        <v>59</v>
      </c>
      <c r="C31" s="70" t="s">
        <v>55</v>
      </c>
      <c r="D31" s="62">
        <v>1</v>
      </c>
      <c r="E31" s="71">
        <v>480000</v>
      </c>
      <c r="F31" s="68">
        <f t="shared" ref="F31:F34" si="3">E31*D31</f>
        <v>480000</v>
      </c>
      <c r="G31" s="103"/>
    </row>
    <row r="32" spans="1:7" ht="25.15" customHeight="1" x14ac:dyDescent="0.25">
      <c r="A32" s="62">
        <v>3</v>
      </c>
      <c r="B32" s="63" t="s">
        <v>88</v>
      </c>
      <c r="C32" s="70" t="s">
        <v>55</v>
      </c>
      <c r="D32" s="62">
        <v>1</v>
      </c>
      <c r="E32" s="71">
        <v>500000</v>
      </c>
      <c r="F32" s="68">
        <f t="shared" si="3"/>
        <v>500000</v>
      </c>
      <c r="G32" s="103"/>
    </row>
    <row r="33" spans="1:7" ht="25.15" customHeight="1" x14ac:dyDescent="0.25">
      <c r="A33" s="62">
        <v>4</v>
      </c>
      <c r="B33" s="63" t="s">
        <v>87</v>
      </c>
      <c r="C33" s="70" t="s">
        <v>55</v>
      </c>
      <c r="D33" s="62">
        <v>5</v>
      </c>
      <c r="E33" s="71">
        <v>240000</v>
      </c>
      <c r="F33" s="68">
        <f t="shared" si="3"/>
        <v>1200000</v>
      </c>
      <c r="G33" s="103"/>
    </row>
    <row r="34" spans="1:7" ht="25.15" customHeight="1" x14ac:dyDescent="0.25">
      <c r="A34" s="9">
        <v>5</v>
      </c>
      <c r="B34" s="10" t="s">
        <v>52</v>
      </c>
      <c r="C34" s="72" t="s">
        <v>55</v>
      </c>
      <c r="D34" s="9">
        <v>1</v>
      </c>
      <c r="E34" s="73">
        <v>240000</v>
      </c>
      <c r="F34" s="68">
        <f t="shared" si="3"/>
        <v>240000</v>
      </c>
      <c r="G34" s="103"/>
    </row>
    <row r="35" spans="1:7" ht="25.15" customHeight="1" x14ac:dyDescent="0.25">
      <c r="A35" s="55" t="s">
        <v>86</v>
      </c>
      <c r="B35" s="119" t="s">
        <v>78</v>
      </c>
      <c r="C35" s="119"/>
      <c r="D35" s="83"/>
      <c r="E35" s="93"/>
      <c r="F35" s="94">
        <f>F36</f>
        <v>360000</v>
      </c>
      <c r="G35" s="103"/>
    </row>
    <row r="36" spans="1:7" ht="25.15" customHeight="1" x14ac:dyDescent="0.25">
      <c r="A36" s="95"/>
      <c r="B36" s="118" t="s">
        <v>79</v>
      </c>
      <c r="C36" s="118"/>
      <c r="D36" s="83">
        <v>3</v>
      </c>
      <c r="E36" s="93">
        <v>120000</v>
      </c>
      <c r="F36" s="93">
        <f>E36*D36</f>
        <v>360000</v>
      </c>
      <c r="G36" s="104"/>
    </row>
    <row r="38" spans="1:7" ht="29.25" customHeight="1" x14ac:dyDescent="0.25">
      <c r="B38" s="132" t="s">
        <v>63</v>
      </c>
      <c r="C38" s="133"/>
      <c r="D38" s="133"/>
      <c r="E38" s="133"/>
      <c r="F38" s="133"/>
    </row>
  </sheetData>
  <mergeCells count="35">
    <mergeCell ref="G24:G26"/>
    <mergeCell ref="G8:G10"/>
    <mergeCell ref="G13:G19"/>
    <mergeCell ref="G29:G36"/>
    <mergeCell ref="B35:C35"/>
    <mergeCell ref="B38:F38"/>
    <mergeCell ref="B7:C7"/>
    <mergeCell ref="B8:C8"/>
    <mergeCell ref="B9:C9"/>
    <mergeCell ref="B10:C10"/>
    <mergeCell ref="B24:C24"/>
    <mergeCell ref="B25:C25"/>
    <mergeCell ref="B26:C26"/>
    <mergeCell ref="B4:C4"/>
    <mergeCell ref="A1:G1"/>
    <mergeCell ref="A2:A3"/>
    <mergeCell ref="B2:C3"/>
    <mergeCell ref="D2:D3"/>
    <mergeCell ref="E2:E3"/>
    <mergeCell ref="F2:F3"/>
    <mergeCell ref="G2:G3"/>
    <mergeCell ref="B36:C36"/>
    <mergeCell ref="B5:C5"/>
    <mergeCell ref="B29:C29"/>
    <mergeCell ref="B13:C13"/>
    <mergeCell ref="B20:C20"/>
    <mergeCell ref="B23:C23"/>
    <mergeCell ref="B6:C6"/>
    <mergeCell ref="B11:C11"/>
    <mergeCell ref="B12:C12"/>
    <mergeCell ref="B18:C18"/>
    <mergeCell ref="B19:C19"/>
    <mergeCell ref="B22:C22"/>
    <mergeCell ref="B27:C27"/>
    <mergeCell ref="B28:C28"/>
  </mergeCells>
  <pageMargins left="0.15748031496062992" right="0.15748031496062992" top="0.3" bottom="0.22" header="0.22" footer="0.15748031496062992"/>
  <pageSetup paperSize="9" scale="99" fitToHeight="0" orientation="landscape" r:id="rId1"/>
  <ignoredErrors>
    <ignoredError sqref="F18 F13 F11 F35 F29 F2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 (2)</vt:lpstr>
      <vt:lpstr>PL cap tinh</vt:lpstr>
      <vt:lpstr>'Sheet1 (2)'!Print_Area</vt:lpstr>
      <vt:lpstr>'Sheet1 (2)'!Print_Titles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Mac Minh Ngu</cp:lastModifiedBy>
  <cp:lastPrinted>2021-08-29T04:08:52Z</cp:lastPrinted>
  <dcterms:created xsi:type="dcterms:W3CDTF">2016-10-12T03:41:05Z</dcterms:created>
  <dcterms:modified xsi:type="dcterms:W3CDTF">2023-07-16T11:01:53Z</dcterms:modified>
</cp:coreProperties>
</file>